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Total quantity discount" sheetId="1" r:id="rId1"/>
    <sheet name="Incremental discounts" sheetId="4" r:id="rId2"/>
  </sheets>
  <definedNames>
    <definedName name="solver_adj" localSheetId="1" hidden="1">'Incremental discounts'!$G$7,'Incremental discounts'!$G$12,'Incremental discounts'!$G$17</definedName>
    <definedName name="solver_adj" localSheetId="0" hidden="1">'Total quantity discount'!$G$7,'Total quantity discount'!$G$12,'Total quantity discount'!$G$17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ng" localSheetId="1" hidden="1">1</definedName>
    <definedName name="solver_eng" localSheetId="0" hidden="1">1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lhs1" localSheetId="1" hidden="1">'Incremental discounts'!$G$12</definedName>
    <definedName name="solver_lhs1" localSheetId="0" hidden="1">'Total quantity discount'!$G$12</definedName>
    <definedName name="solver_lhs2" localSheetId="1" hidden="1">'Incremental discounts'!$G$17</definedName>
    <definedName name="solver_lhs2" localSheetId="0" hidden="1">'Total quantity discount'!$G$17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0</definedName>
    <definedName name="solver_num" localSheetId="0" hidden="1">2</definedName>
    <definedName name="solver_nwt" localSheetId="1" hidden="1">1</definedName>
    <definedName name="solver_nwt" localSheetId="0" hidden="1">1</definedName>
    <definedName name="solver_opt" localSheetId="1" hidden="1">'Incremental discounts'!$L$22</definedName>
    <definedName name="solver_opt" localSheetId="0" hidden="1">'Total quantity discount'!$L$22</definedName>
    <definedName name="solver_pre" localSheetId="1" hidden="1">0.000001</definedName>
    <definedName name="solver_pre" localSheetId="0" hidden="1">0.000001</definedName>
    <definedName name="solver_rbv" localSheetId="1" hidden="1">1</definedName>
    <definedName name="solver_rbv" localSheetId="0" hidden="1">1</definedName>
    <definedName name="solver_rel1" localSheetId="1" hidden="1">3</definedName>
    <definedName name="solver_rel1" localSheetId="0" hidden="1">3</definedName>
    <definedName name="solver_rel2" localSheetId="1" hidden="1">3</definedName>
    <definedName name="solver_rel2" localSheetId="0" hidden="1">3</definedName>
    <definedName name="solver_rhs1" localSheetId="1" hidden="1">'Incremental discounts'!$C$14</definedName>
    <definedName name="solver_rhs1" localSheetId="0" hidden="1">'Total quantity discount'!$C$14</definedName>
    <definedName name="solver_rhs2" localSheetId="1" hidden="1">'Incremental discounts'!$C$19</definedName>
    <definedName name="solver_rhs2" localSheetId="0" hidden="1">'Total quantity discount'!$C$19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L19" i="4" l="1"/>
  <c r="L14" i="4"/>
  <c r="L9" i="4"/>
  <c r="G18" i="4"/>
  <c r="G19" i="4" s="1"/>
  <c r="G20" i="4" s="1"/>
  <c r="G13" i="4"/>
  <c r="G14" i="4" s="1"/>
  <c r="G15" i="4" s="1"/>
  <c r="G8" i="4"/>
  <c r="L8" i="4" s="1"/>
  <c r="C20" i="4"/>
  <c r="C15" i="4"/>
  <c r="L19" i="1"/>
  <c r="L18" i="1"/>
  <c r="L17" i="1"/>
  <c r="L14" i="1"/>
  <c r="L13" i="1"/>
  <c r="L12" i="1"/>
  <c r="L9" i="1"/>
  <c r="L8" i="1"/>
  <c r="L7" i="1"/>
  <c r="G19" i="1"/>
  <c r="G20" i="1" s="1"/>
  <c r="G14" i="1"/>
  <c r="G15" i="1" s="1"/>
  <c r="G9" i="1"/>
  <c r="G10" i="1" s="1"/>
  <c r="G18" i="1"/>
  <c r="G13" i="1"/>
  <c r="G8" i="1"/>
  <c r="L13" i="4" l="1"/>
  <c r="G9" i="4"/>
  <c r="G10" i="4" s="1"/>
  <c r="L7" i="4"/>
  <c r="L10" i="4" s="1"/>
  <c r="L12" i="4"/>
  <c r="L17" i="4"/>
  <c r="L18" i="4"/>
  <c r="L10" i="1"/>
  <c r="L20" i="1"/>
  <c r="L15" i="1"/>
  <c r="L15" i="4" l="1"/>
  <c r="L20" i="4"/>
  <c r="L22" i="1"/>
  <c r="L22" i="4" l="1"/>
</calcChain>
</file>

<file path=xl/sharedStrings.xml><?xml version="1.0" encoding="utf-8"?>
<sst xmlns="http://schemas.openxmlformats.org/spreadsheetml/2006/main" count="167" uniqueCount="46">
  <si>
    <t>Demand</t>
  </si>
  <si>
    <t>d</t>
  </si>
  <si>
    <t>u/y</t>
  </si>
  <si>
    <t>Order cost</t>
  </si>
  <si>
    <t>k</t>
  </si>
  <si>
    <t>€</t>
  </si>
  <si>
    <t>Obsol. rate</t>
  </si>
  <si>
    <t>p</t>
  </si>
  <si>
    <t>1/y</t>
  </si>
  <si>
    <t>Data</t>
  </si>
  <si>
    <t>Discount</t>
  </si>
  <si>
    <t>Range 1</t>
  </si>
  <si>
    <t>price</t>
  </si>
  <si>
    <t>c1</t>
  </si>
  <si>
    <t>€/u</t>
  </si>
  <si>
    <t>Range 2</t>
  </si>
  <si>
    <t>c2</t>
  </si>
  <si>
    <t>Range 3</t>
  </si>
  <si>
    <t>c3</t>
  </si>
  <si>
    <t>min. order</t>
  </si>
  <si>
    <t>a1</t>
  </si>
  <si>
    <t>u</t>
  </si>
  <si>
    <t>a2</t>
  </si>
  <si>
    <t>a3</t>
  </si>
  <si>
    <t>Solutions</t>
  </si>
  <si>
    <t>EOQ</t>
  </si>
  <si>
    <t>EOQ (form.)</t>
  </si>
  <si>
    <t>Period</t>
  </si>
  <si>
    <t>y</t>
  </si>
  <si>
    <t>Purchase cost</t>
  </si>
  <si>
    <t>Obsol. cost</t>
  </si>
  <si>
    <t>Total cost</t>
  </si>
  <si>
    <t>kd/q</t>
  </si>
  <si>
    <t>cd</t>
  </si>
  <si>
    <t>pcq/2</t>
  </si>
  <si>
    <t>Costs per year</t>
  </si>
  <si>
    <t>&lt;&lt;&lt; Optimum</t>
  </si>
  <si>
    <t>1/1/D/D with total quantity discounts</t>
  </si>
  <si>
    <t>Dummy obj</t>
  </si>
  <si>
    <t>1/1/D/D with incremental discounts</t>
  </si>
  <si>
    <t>min cost</t>
  </si>
  <si>
    <t>In last range</t>
  </si>
  <si>
    <t>Period (years)</t>
  </si>
  <si>
    <t>Period (days)</t>
  </si>
  <si>
    <t>avg(c) d</t>
  </si>
  <si>
    <t>p avg(c) q/2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</si>
</sst>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0" applyNumberFormat="1"/>
    <xf numFmtId="2" fontId="3" fillId="2" borderId="0" xfId="0" applyNumberFormat="1" applyFont="1" applyFill="1" applyAlignment="1">
      <alignment horizontal="center"/>
    </xf>
    <xf numFmtId="0" fontId="3" fillId="0" borderId="0" xfId="0" applyFont="1"/>
    <xf numFmtId="0" fontId="3" fillId="3" borderId="0" xfId="0" applyFont="1" applyFill="1" applyAlignment="1">
      <alignment horizontal="center"/>
    </xf>
    <xf numFmtId="2" fontId="5" fillId="0" borderId="0" xfId="0" applyNumberFormat="1" applyFont="1"/>
    <xf numFmtId="2" fontId="4" fillId="0" borderId="0" xfId="0" applyNumberFormat="1" applyFont="1"/>
    <xf numFmtId="0" fontId="3" fillId="4" borderId="0" xfId="0" applyFont="1" applyFill="1" applyAlignment="1">
      <alignment horizontal="center"/>
    </xf>
    <xf numFmtId="0" fontId="2" fillId="0" borderId="0" xfId="0" applyFont="1"/>
    <xf numFmtId="44" fontId="2" fillId="0" borderId="0" xfId="1" applyFont="1"/>
    <xf numFmtId="0" fontId="6" fillId="0" borderId="0" xfId="0" applyFont="1"/>
    <xf numFmtId="44" fontId="6" fillId="0" borderId="0" xfId="0" applyNumberFormat="1" applyFont="1"/>
    <xf numFmtId="0" fontId="7" fillId="0" borderId="0" xfId="0" applyFont="1"/>
    <xf numFmtId="44" fontId="7" fillId="0" borderId="0" xfId="0" applyNumberFormat="1" applyFont="1"/>
    <xf numFmtId="0" fontId="6" fillId="0" borderId="0" xfId="0" applyFont="1" applyAlignment="1"/>
    <xf numFmtId="2" fontId="5" fillId="5" borderId="0" xfId="0" applyNumberFormat="1" applyFont="1" applyFill="1"/>
    <xf numFmtId="44" fontId="4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145" zoomScaleNormal="145" workbookViewId="0">
      <selection activeCell="F26" sqref="F26"/>
    </sheetView>
  </sheetViews>
  <sheetFormatPr defaultRowHeight="15" x14ac:dyDescent="0.25"/>
  <cols>
    <col min="1" max="1" width="10.7109375" bestFit="1" customWidth="1"/>
    <col min="2" max="2" width="2.85546875" bestFit="1" customWidth="1"/>
    <col min="4" max="4" width="4" bestFit="1" customWidth="1"/>
    <col min="5" max="5" width="2.28515625" customWidth="1"/>
    <col min="6" max="6" width="11.5703125" bestFit="1" customWidth="1"/>
    <col min="8" max="8" width="2.140625" bestFit="1" customWidth="1"/>
    <col min="9" max="9" width="2.28515625" customWidth="1"/>
    <col min="10" max="10" width="13.140625" bestFit="1" customWidth="1"/>
    <col min="11" max="11" width="6" bestFit="1" customWidth="1"/>
    <col min="12" max="12" width="15" customWidth="1"/>
    <col min="13" max="13" width="12.85546875" bestFit="1" customWidth="1"/>
  </cols>
  <sheetData>
    <row r="1" spans="1:13" x14ac:dyDescent="0.25">
      <c r="A1" s="2" t="s">
        <v>9</v>
      </c>
      <c r="B1" s="2"/>
      <c r="C1" s="2"/>
      <c r="D1" s="2"/>
      <c r="J1" s="14" t="s">
        <v>37</v>
      </c>
      <c r="K1" s="14"/>
      <c r="L1" s="14"/>
    </row>
    <row r="2" spans="1:13" x14ac:dyDescent="0.25">
      <c r="A2" t="s">
        <v>0</v>
      </c>
      <c r="B2" t="s">
        <v>1</v>
      </c>
      <c r="C2">
        <v>4000</v>
      </c>
      <c r="D2" t="s">
        <v>2</v>
      </c>
    </row>
    <row r="3" spans="1:13" x14ac:dyDescent="0.25">
      <c r="A3" t="s">
        <v>3</v>
      </c>
      <c r="B3" t="s">
        <v>4</v>
      </c>
      <c r="C3">
        <v>250</v>
      </c>
      <c r="D3" t="s">
        <v>5</v>
      </c>
    </row>
    <row r="4" spans="1:13" x14ac:dyDescent="0.25">
      <c r="A4" t="s">
        <v>6</v>
      </c>
      <c r="B4" t="s">
        <v>7</v>
      </c>
      <c r="C4" s="1">
        <v>0.2</v>
      </c>
      <c r="D4" t="s">
        <v>8</v>
      </c>
    </row>
    <row r="6" spans="1:13" x14ac:dyDescent="0.25">
      <c r="A6" s="2" t="s">
        <v>10</v>
      </c>
      <c r="B6" s="2"/>
      <c r="C6" s="2"/>
      <c r="D6" s="2"/>
      <c r="F6" s="4" t="s">
        <v>24</v>
      </c>
      <c r="G6" s="4"/>
      <c r="H6" s="4"/>
      <c r="J6" s="7" t="s">
        <v>35</v>
      </c>
      <c r="K6" s="7"/>
      <c r="L6" s="7"/>
    </row>
    <row r="7" spans="1:13" x14ac:dyDescent="0.25">
      <c r="A7" s="3" t="s">
        <v>11</v>
      </c>
      <c r="F7" s="3" t="s">
        <v>25</v>
      </c>
      <c r="G7" s="15">
        <v>707.10678067789161</v>
      </c>
      <c r="H7" t="s">
        <v>21</v>
      </c>
      <c r="J7" s="8" t="s">
        <v>3</v>
      </c>
      <c r="K7" s="8" t="s">
        <v>32</v>
      </c>
      <c r="L7" s="9">
        <f>C$3*C$2/G7</f>
        <v>1414.213563390407</v>
      </c>
    </row>
    <row r="8" spans="1:13" x14ac:dyDescent="0.25">
      <c r="A8" t="s">
        <v>12</v>
      </c>
      <c r="B8" t="s">
        <v>13</v>
      </c>
      <c r="C8">
        <v>20</v>
      </c>
      <c r="D8" t="s">
        <v>14</v>
      </c>
      <c r="F8" s="3" t="s">
        <v>26</v>
      </c>
      <c r="G8" s="5">
        <f>SQRT(2*C$3*C$2/(C$4*C8))</f>
        <v>707.10678118654755</v>
      </c>
      <c r="H8" t="s">
        <v>21</v>
      </c>
      <c r="J8" s="8" t="s">
        <v>29</v>
      </c>
      <c r="K8" s="8" t="s">
        <v>33</v>
      </c>
      <c r="L8" s="9">
        <f>C8*C$2</f>
        <v>80000</v>
      </c>
    </row>
    <row r="9" spans="1:13" x14ac:dyDescent="0.25">
      <c r="A9" t="s">
        <v>19</v>
      </c>
      <c r="B9" t="s">
        <v>20</v>
      </c>
      <c r="C9">
        <v>0</v>
      </c>
      <c r="D9" t="s">
        <v>21</v>
      </c>
      <c r="F9" s="3" t="s">
        <v>27</v>
      </c>
      <c r="G9" s="6">
        <f>G7/C$2</f>
        <v>0.17677669516947289</v>
      </c>
      <c r="H9" t="s">
        <v>28</v>
      </c>
      <c r="J9" s="8" t="s">
        <v>30</v>
      </c>
      <c r="K9" s="8" t="s">
        <v>34</v>
      </c>
      <c r="L9" s="9">
        <f>C$4*C8*G7/2</f>
        <v>1414.2135613557832</v>
      </c>
    </row>
    <row r="10" spans="1:13" x14ac:dyDescent="0.25">
      <c r="F10" s="3" t="s">
        <v>27</v>
      </c>
      <c r="G10" s="6">
        <f>G9*365</f>
        <v>64.523493736857603</v>
      </c>
      <c r="H10" t="s">
        <v>1</v>
      </c>
      <c r="J10" s="10" t="s">
        <v>31</v>
      </c>
      <c r="K10" s="10"/>
      <c r="L10" s="11">
        <f>SUM(L7:L9)</f>
        <v>82828.427124746187</v>
      </c>
    </row>
    <row r="12" spans="1:13" x14ac:dyDescent="0.25">
      <c r="A12" s="3" t="s">
        <v>15</v>
      </c>
      <c r="F12" s="3" t="s">
        <v>25</v>
      </c>
      <c r="G12" s="15">
        <v>1000</v>
      </c>
      <c r="H12" t="s">
        <v>21</v>
      </c>
      <c r="J12" s="8" t="s">
        <v>3</v>
      </c>
      <c r="K12" s="8" t="s">
        <v>32</v>
      </c>
      <c r="L12" s="9">
        <f>C$3*C$2/G12</f>
        <v>1000</v>
      </c>
    </row>
    <row r="13" spans="1:13" x14ac:dyDescent="0.25">
      <c r="A13" t="s">
        <v>12</v>
      </c>
      <c r="B13" t="s">
        <v>16</v>
      </c>
      <c r="C13">
        <v>19</v>
      </c>
      <c r="D13" t="s">
        <v>14</v>
      </c>
      <c r="F13" s="3" t="s">
        <v>26</v>
      </c>
      <c r="G13" s="5">
        <f>SQRT(2*C$3*C$2/(C$4*C13))</f>
        <v>725.47625011001162</v>
      </c>
      <c r="H13" t="s">
        <v>21</v>
      </c>
      <c r="J13" s="8" t="s">
        <v>29</v>
      </c>
      <c r="K13" s="8" t="s">
        <v>33</v>
      </c>
      <c r="L13" s="9">
        <f>C13*C$2</f>
        <v>76000</v>
      </c>
    </row>
    <row r="14" spans="1:13" x14ac:dyDescent="0.25">
      <c r="A14" t="s">
        <v>19</v>
      </c>
      <c r="B14" t="s">
        <v>22</v>
      </c>
      <c r="C14">
        <v>1000</v>
      </c>
      <c r="D14" t="s">
        <v>21</v>
      </c>
      <c r="F14" s="3" t="s">
        <v>27</v>
      </c>
      <c r="G14" s="6">
        <f>G12/C$2</f>
        <v>0.25</v>
      </c>
      <c r="H14" t="s">
        <v>28</v>
      </c>
      <c r="J14" s="8" t="s">
        <v>30</v>
      </c>
      <c r="K14" s="8" t="s">
        <v>34</v>
      </c>
      <c r="L14" s="9">
        <f>C$4*C13*G12/2</f>
        <v>1900.0000000000002</v>
      </c>
    </row>
    <row r="15" spans="1:13" x14ac:dyDescent="0.25">
      <c r="F15" s="3" t="s">
        <v>27</v>
      </c>
      <c r="G15" s="6">
        <f>G14*365</f>
        <v>91.25</v>
      </c>
      <c r="H15" t="s">
        <v>1</v>
      </c>
      <c r="J15" s="10" t="s">
        <v>31</v>
      </c>
      <c r="K15" s="10"/>
      <c r="L15" s="13">
        <f>SUM(L12:L14)</f>
        <v>78900</v>
      </c>
      <c r="M15" s="12" t="s">
        <v>36</v>
      </c>
    </row>
    <row r="17" spans="1:12" x14ac:dyDescent="0.25">
      <c r="A17" s="3" t="s">
        <v>17</v>
      </c>
      <c r="F17" s="3" t="s">
        <v>25</v>
      </c>
      <c r="G17" s="15">
        <v>4000</v>
      </c>
      <c r="H17" t="s">
        <v>21</v>
      </c>
      <c r="J17" s="8" t="s">
        <v>3</v>
      </c>
      <c r="K17" s="8" t="s">
        <v>32</v>
      </c>
      <c r="L17" s="9">
        <f>C$3*C$2/G17</f>
        <v>250</v>
      </c>
    </row>
    <row r="18" spans="1:12" x14ac:dyDescent="0.25">
      <c r="A18" t="s">
        <v>12</v>
      </c>
      <c r="B18" t="s">
        <v>18</v>
      </c>
      <c r="C18">
        <v>18</v>
      </c>
      <c r="D18" t="s">
        <v>14</v>
      </c>
      <c r="F18" s="3" t="s">
        <v>26</v>
      </c>
      <c r="G18" s="5">
        <f>SQRT(2*C$3*C$2/(C$4*C18))</f>
        <v>745.35599249992981</v>
      </c>
      <c r="H18" t="s">
        <v>21</v>
      </c>
      <c r="J18" s="8" t="s">
        <v>29</v>
      </c>
      <c r="K18" s="8" t="s">
        <v>33</v>
      </c>
      <c r="L18" s="9">
        <f>C18*C$2</f>
        <v>72000</v>
      </c>
    </row>
    <row r="19" spans="1:12" x14ac:dyDescent="0.25">
      <c r="A19" t="s">
        <v>19</v>
      </c>
      <c r="B19" t="s">
        <v>23</v>
      </c>
      <c r="C19">
        <v>4000</v>
      </c>
      <c r="D19" t="s">
        <v>21</v>
      </c>
      <c r="F19" s="3" t="s">
        <v>27</v>
      </c>
      <c r="G19" s="6">
        <f>G17/C$2</f>
        <v>1</v>
      </c>
      <c r="H19" t="s">
        <v>28</v>
      </c>
      <c r="J19" s="8" t="s">
        <v>30</v>
      </c>
      <c r="K19" s="8" t="s">
        <v>34</v>
      </c>
      <c r="L19" s="9">
        <f>C$4*C18*G17/2</f>
        <v>7200</v>
      </c>
    </row>
    <row r="20" spans="1:12" x14ac:dyDescent="0.25">
      <c r="F20" s="3" t="s">
        <v>27</v>
      </c>
      <c r="G20" s="6">
        <f>G19*365</f>
        <v>365</v>
      </c>
      <c r="H20" t="s">
        <v>1</v>
      </c>
      <c r="J20" s="10" t="s">
        <v>31</v>
      </c>
      <c r="K20" s="10"/>
      <c r="L20" s="11">
        <f>SUM(L17:L19)</f>
        <v>79450</v>
      </c>
    </row>
    <row r="22" spans="1:12" x14ac:dyDescent="0.25">
      <c r="J22" s="10" t="s">
        <v>38</v>
      </c>
      <c r="L22" s="11">
        <f>L10+L15+L20</f>
        <v>241178.4271247462</v>
      </c>
    </row>
  </sheetData>
  <mergeCells count="5">
    <mergeCell ref="A1:D1"/>
    <mergeCell ref="A6:D6"/>
    <mergeCell ref="F6:H6"/>
    <mergeCell ref="J6:L6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45" zoomScaleNormal="145" workbookViewId="0">
      <selection activeCell="G13" sqref="G13"/>
    </sheetView>
  </sheetViews>
  <sheetFormatPr defaultRowHeight="15" x14ac:dyDescent="0.25"/>
  <cols>
    <col min="1" max="1" width="10.7109375" bestFit="1" customWidth="1"/>
    <col min="2" max="2" width="2.85546875" bestFit="1" customWidth="1"/>
    <col min="3" max="3" width="12.28515625" bestFit="1" customWidth="1"/>
    <col min="4" max="4" width="4" bestFit="1" customWidth="1"/>
    <col min="5" max="5" width="2.28515625" customWidth="1"/>
    <col min="6" max="6" width="13.5703125" bestFit="1" customWidth="1"/>
    <col min="8" max="8" width="2.140625" bestFit="1" customWidth="1"/>
    <col min="9" max="9" width="2.28515625" customWidth="1"/>
    <col min="10" max="10" width="13.140625" bestFit="1" customWidth="1"/>
    <col min="11" max="11" width="11.28515625" bestFit="1" customWidth="1"/>
    <col min="12" max="12" width="15" customWidth="1"/>
    <col min="13" max="13" width="12.85546875" bestFit="1" customWidth="1"/>
  </cols>
  <sheetData>
    <row r="1" spans="1:13" x14ac:dyDescent="0.25">
      <c r="A1" s="2" t="s">
        <v>9</v>
      </c>
      <c r="B1" s="2"/>
      <c r="C1" s="2"/>
      <c r="D1" s="2"/>
      <c r="J1" s="14" t="s">
        <v>39</v>
      </c>
      <c r="K1" s="14"/>
      <c r="L1" s="14"/>
    </row>
    <row r="2" spans="1:13" x14ac:dyDescent="0.25">
      <c r="A2" t="s">
        <v>0</v>
      </c>
      <c r="B2" t="s">
        <v>1</v>
      </c>
      <c r="C2">
        <v>4000</v>
      </c>
      <c r="D2" t="s">
        <v>2</v>
      </c>
    </row>
    <row r="3" spans="1:13" x14ac:dyDescent="0.25">
      <c r="A3" t="s">
        <v>3</v>
      </c>
      <c r="B3" t="s">
        <v>4</v>
      </c>
      <c r="C3">
        <v>250</v>
      </c>
      <c r="D3" t="s">
        <v>5</v>
      </c>
    </row>
    <row r="4" spans="1:13" x14ac:dyDescent="0.25">
      <c r="A4" t="s">
        <v>6</v>
      </c>
      <c r="B4" t="s">
        <v>7</v>
      </c>
      <c r="C4" s="1">
        <v>0.2</v>
      </c>
      <c r="D4" t="s">
        <v>8</v>
      </c>
    </row>
    <row r="6" spans="1:13" x14ac:dyDescent="0.25">
      <c r="A6" s="2" t="s">
        <v>10</v>
      </c>
      <c r="B6" s="2"/>
      <c r="C6" s="2"/>
      <c r="D6" s="2"/>
      <c r="F6" s="4" t="s">
        <v>24</v>
      </c>
      <c r="G6" s="4"/>
      <c r="H6" s="4"/>
      <c r="J6" s="7" t="s">
        <v>35</v>
      </c>
      <c r="K6" s="7"/>
      <c r="L6" s="7"/>
    </row>
    <row r="7" spans="1:13" x14ac:dyDescent="0.25">
      <c r="A7" s="3" t="s">
        <v>11</v>
      </c>
      <c r="F7" s="3" t="s">
        <v>41</v>
      </c>
      <c r="G7" s="15">
        <v>707.10637896348589</v>
      </c>
      <c r="H7" t="s">
        <v>21</v>
      </c>
      <c r="J7" s="8" t="s">
        <v>3</v>
      </c>
      <c r="K7" s="8" t="s">
        <v>32</v>
      </c>
      <c r="L7" s="9">
        <f>C$3*C$2/G8</f>
        <v>1414.2143668196759</v>
      </c>
    </row>
    <row r="8" spans="1:13" x14ac:dyDescent="0.25">
      <c r="A8" t="s">
        <v>12</v>
      </c>
      <c r="B8" t="s">
        <v>13</v>
      </c>
      <c r="C8">
        <v>20</v>
      </c>
      <c r="D8" t="s">
        <v>14</v>
      </c>
      <c r="F8" s="3" t="s">
        <v>25</v>
      </c>
      <c r="G8" s="5">
        <f>C9+G7</f>
        <v>707.10637896348589</v>
      </c>
      <c r="H8" t="s">
        <v>21</v>
      </c>
      <c r="J8" s="8" t="s">
        <v>29</v>
      </c>
      <c r="K8" s="8" t="s">
        <v>44</v>
      </c>
      <c r="L8" s="9">
        <f>C$2*(C10+C8*G7)/G8</f>
        <v>80000</v>
      </c>
    </row>
    <row r="9" spans="1:13" x14ac:dyDescent="0.25">
      <c r="A9" t="s">
        <v>19</v>
      </c>
      <c r="B9" t="s">
        <v>20</v>
      </c>
      <c r="C9">
        <v>0</v>
      </c>
      <c r="D9" t="s">
        <v>21</v>
      </c>
      <c r="F9" s="3" t="s">
        <v>42</v>
      </c>
      <c r="G9" s="6">
        <f>G8/C$2</f>
        <v>0.17677659474087148</v>
      </c>
      <c r="H9" t="s">
        <v>28</v>
      </c>
      <c r="J9" s="8" t="s">
        <v>30</v>
      </c>
      <c r="K9" s="8" t="s">
        <v>45</v>
      </c>
      <c r="L9" s="9">
        <f>C$4*(C10+C8*G7)/2</f>
        <v>1414.2127579269718</v>
      </c>
    </row>
    <row r="10" spans="1:13" x14ac:dyDescent="0.25">
      <c r="A10" t="s">
        <v>40</v>
      </c>
      <c r="C10" s="16">
        <v>0</v>
      </c>
      <c r="F10" s="3" t="s">
        <v>43</v>
      </c>
      <c r="G10" s="6">
        <f>G9*365</f>
        <v>64.523457080418098</v>
      </c>
      <c r="H10" t="s">
        <v>1</v>
      </c>
      <c r="J10" s="10" t="s">
        <v>31</v>
      </c>
      <c r="K10" s="10"/>
      <c r="L10" s="11">
        <f>SUM(L7:L9)</f>
        <v>82828.427124746653</v>
      </c>
    </row>
    <row r="12" spans="1:13" x14ac:dyDescent="0.25">
      <c r="A12" s="3" t="s">
        <v>15</v>
      </c>
      <c r="F12" s="3" t="s">
        <v>41</v>
      </c>
      <c r="G12" s="15">
        <v>622.21362439900304</v>
      </c>
      <c r="H12" t="s">
        <v>21</v>
      </c>
      <c r="J12" s="8" t="s">
        <v>3</v>
      </c>
      <c r="K12" s="8" t="s">
        <v>32</v>
      </c>
      <c r="L12" s="9">
        <f>C$3*C$2/G13</f>
        <v>616.44162332225483</v>
      </c>
    </row>
    <row r="13" spans="1:13" x14ac:dyDescent="0.25">
      <c r="A13" t="s">
        <v>12</v>
      </c>
      <c r="B13" t="s">
        <v>16</v>
      </c>
      <c r="C13">
        <v>19</v>
      </c>
      <c r="D13" t="s">
        <v>14</v>
      </c>
      <c r="F13" s="3" t="s">
        <v>26</v>
      </c>
      <c r="G13" s="5">
        <f>C14+G12</f>
        <v>1622.213624399003</v>
      </c>
      <c r="H13" t="s">
        <v>21</v>
      </c>
      <c r="J13" s="8" t="s">
        <v>29</v>
      </c>
      <c r="K13" s="8" t="s">
        <v>44</v>
      </c>
      <c r="L13" s="9">
        <f>C$2*(C15+C13*G12)/G13</f>
        <v>78465.766493289018</v>
      </c>
    </row>
    <row r="14" spans="1:13" x14ac:dyDescent="0.25">
      <c r="A14" t="s">
        <v>19</v>
      </c>
      <c r="B14" t="s">
        <v>22</v>
      </c>
      <c r="C14">
        <v>1000</v>
      </c>
      <c r="D14" t="s">
        <v>21</v>
      </c>
      <c r="F14" s="3" t="s">
        <v>42</v>
      </c>
      <c r="G14" s="6">
        <f>G13/C$2</f>
        <v>0.40555340609975077</v>
      </c>
      <c r="H14" t="s">
        <v>28</v>
      </c>
      <c r="J14" s="8" t="s">
        <v>30</v>
      </c>
      <c r="K14" s="8" t="s">
        <v>45</v>
      </c>
      <c r="L14" s="9">
        <f>C$4*(C15+C13*G12)/2</f>
        <v>3182.205886358106</v>
      </c>
    </row>
    <row r="15" spans="1:13" x14ac:dyDescent="0.25">
      <c r="A15" t="s">
        <v>40</v>
      </c>
      <c r="C15" s="16">
        <f>C10+(C14-C9)*C8</f>
        <v>20000</v>
      </c>
      <c r="F15" s="3" t="s">
        <v>43</v>
      </c>
      <c r="G15" s="6">
        <f>G14*365</f>
        <v>148.02699322640902</v>
      </c>
      <c r="H15" t="s">
        <v>1</v>
      </c>
      <c r="J15" s="10" t="s">
        <v>31</v>
      </c>
      <c r="K15" s="10"/>
      <c r="L15" s="13">
        <f>SUM(L12:L14)</f>
        <v>82264.414002969381</v>
      </c>
      <c r="M15" s="12" t="s">
        <v>36</v>
      </c>
    </row>
    <row r="17" spans="1:12" x14ac:dyDescent="0.25">
      <c r="A17" s="3" t="s">
        <v>17</v>
      </c>
      <c r="F17" s="3" t="s">
        <v>41</v>
      </c>
      <c r="G17" s="15">
        <v>0</v>
      </c>
      <c r="H17" t="s">
        <v>21</v>
      </c>
      <c r="J17" s="8" t="s">
        <v>3</v>
      </c>
      <c r="K17" s="8" t="s">
        <v>32</v>
      </c>
      <c r="L17" s="9">
        <f>C$3*C$2/G18</f>
        <v>250</v>
      </c>
    </row>
    <row r="18" spans="1:12" x14ac:dyDescent="0.25">
      <c r="A18" t="s">
        <v>12</v>
      </c>
      <c r="B18" t="s">
        <v>18</v>
      </c>
      <c r="C18">
        <v>18</v>
      </c>
      <c r="D18" t="s">
        <v>14</v>
      </c>
      <c r="F18" s="3" t="s">
        <v>26</v>
      </c>
      <c r="G18" s="5">
        <f>C19+G17</f>
        <v>4000</v>
      </c>
      <c r="H18" t="s">
        <v>21</v>
      </c>
      <c r="J18" s="8" t="s">
        <v>29</v>
      </c>
      <c r="K18" s="8" t="s">
        <v>44</v>
      </c>
      <c r="L18" s="9">
        <f>C$2*(C20+C18*G17)/G18</f>
        <v>77000</v>
      </c>
    </row>
    <row r="19" spans="1:12" x14ac:dyDescent="0.25">
      <c r="A19" t="s">
        <v>19</v>
      </c>
      <c r="B19" t="s">
        <v>23</v>
      </c>
      <c r="C19">
        <v>4000</v>
      </c>
      <c r="D19" t="s">
        <v>21</v>
      </c>
      <c r="F19" s="3" t="s">
        <v>42</v>
      </c>
      <c r="G19" s="6">
        <f>G18/C$2</f>
        <v>1</v>
      </c>
      <c r="H19" t="s">
        <v>28</v>
      </c>
      <c r="J19" s="8" t="s">
        <v>30</v>
      </c>
      <c r="K19" s="8" t="s">
        <v>45</v>
      </c>
      <c r="L19" s="9">
        <f>C$4*(C20+C18*G17)/2</f>
        <v>7700</v>
      </c>
    </row>
    <row r="20" spans="1:12" x14ac:dyDescent="0.25">
      <c r="A20" t="s">
        <v>40</v>
      </c>
      <c r="C20" s="16">
        <f>C15+(C19-C14)*C13</f>
        <v>77000</v>
      </c>
      <c r="F20" s="3" t="s">
        <v>43</v>
      </c>
      <c r="G20" s="6">
        <f>G19*365</f>
        <v>365</v>
      </c>
      <c r="H20" t="s">
        <v>1</v>
      </c>
      <c r="J20" s="10" t="s">
        <v>31</v>
      </c>
      <c r="K20" s="10"/>
      <c r="L20" s="11">
        <f>SUM(L17:L19)</f>
        <v>84950</v>
      </c>
    </row>
    <row r="22" spans="1:12" x14ac:dyDescent="0.25">
      <c r="J22" s="10" t="s">
        <v>38</v>
      </c>
      <c r="L22" s="11">
        <f>L10+L15+L20</f>
        <v>250042.84112771603</v>
      </c>
    </row>
  </sheetData>
  <mergeCells count="5">
    <mergeCell ref="A1:D1"/>
    <mergeCell ref="J1:L1"/>
    <mergeCell ref="A6:D6"/>
    <mergeCell ref="F6:H6"/>
    <mergeCell ref="J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Total quantity discount</vt:lpstr>
      <vt:lpstr>Incremental discounts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2020-04-11T14:33:16Z</dcterms:modified>
</cp:coreProperties>
</file>